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can Final With principal sign\Excl final\"/>
    </mc:Choice>
  </mc:AlternateContent>
  <xr:revisionPtr revIDLastSave="0" documentId="13_ncr:1_{D7F2CF91-DE12-420B-A076-2B9F8EDEC5C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4.4.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1" i="1" l="1"/>
  <c r="D179" i="1"/>
  <c r="D144" i="1"/>
  <c r="C145" i="1"/>
  <c r="C139" i="1"/>
  <c r="C138" i="1"/>
  <c r="C137" i="1"/>
  <c r="C136" i="1"/>
  <c r="C135" i="1"/>
  <c r="D130" i="1"/>
  <c r="C125" i="1"/>
  <c r="C123" i="1"/>
  <c r="C122" i="1"/>
  <c r="C120" i="1"/>
  <c r="C119" i="1"/>
  <c r="C118" i="1"/>
  <c r="C117" i="1"/>
  <c r="C116" i="1"/>
  <c r="C114" i="1"/>
  <c r="C113" i="1"/>
  <c r="C112" i="1"/>
  <c r="C111" i="1"/>
  <c r="C110" i="1"/>
  <c r="C109" i="1"/>
  <c r="C108" i="1"/>
  <c r="C106" i="1"/>
  <c r="C105" i="1"/>
  <c r="C104" i="1"/>
  <c r="C103" i="1"/>
  <c r="D98" i="1"/>
  <c r="D88" i="1"/>
  <c r="C99" i="1"/>
  <c r="C96" i="1"/>
  <c r="C95" i="1"/>
  <c r="C94" i="1"/>
  <c r="C93" i="1"/>
  <c r="C92" i="1"/>
  <c r="C91" i="1"/>
  <c r="C90" i="1"/>
  <c r="C85" i="1"/>
  <c r="C83" i="1"/>
  <c r="C81" i="1"/>
  <c r="C80" i="1"/>
  <c r="C79" i="1"/>
  <c r="C78" i="1"/>
  <c r="C77" i="1"/>
  <c r="C76" i="1"/>
  <c r="C75" i="1"/>
  <c r="D70" i="1"/>
  <c r="D59" i="1"/>
  <c r="C71" i="1"/>
  <c r="C70" i="1"/>
  <c r="C69" i="1"/>
  <c r="C67" i="1"/>
  <c r="C65" i="1"/>
  <c r="C64" i="1"/>
  <c r="C63" i="1"/>
  <c r="C62" i="1"/>
  <c r="C61" i="1"/>
  <c r="C59" i="1"/>
  <c r="C54" i="1"/>
  <c r="C48" i="1"/>
  <c r="C47" i="1"/>
  <c r="C46" i="1"/>
  <c r="C45" i="1"/>
  <c r="C43" i="1"/>
  <c r="C42" i="1"/>
  <c r="C41" i="1"/>
  <c r="C40" i="1"/>
  <c r="D36" i="1"/>
  <c r="D25" i="1"/>
  <c r="C36" i="1"/>
  <c r="C35" i="1"/>
  <c r="C33" i="1"/>
  <c r="C32" i="1"/>
  <c r="C31" i="1"/>
  <c r="C30" i="1"/>
  <c r="C29" i="1"/>
  <c r="C28" i="1"/>
  <c r="C27" i="1"/>
  <c r="C26" i="1"/>
  <c r="C25" i="1"/>
  <c r="C23" i="1"/>
  <c r="C22" i="1"/>
  <c r="C18" i="1"/>
  <c r="C17" i="1"/>
  <c r="C16" i="1"/>
  <c r="C14" i="1"/>
  <c r="C13" i="1"/>
  <c r="C12" i="1"/>
  <c r="C11" i="1"/>
  <c r="C9" i="1"/>
  <c r="C8" i="1"/>
  <c r="C6" i="1"/>
  <c r="C7" i="1"/>
  <c r="C5" i="1"/>
  <c r="C4" i="1"/>
  <c r="C192" i="1" l="1"/>
  <c r="C37" i="1" l="1"/>
</calcChain>
</file>

<file path=xl/sharedStrings.xml><?xml version="1.0" encoding="utf-8"?>
<sst xmlns="http://schemas.openxmlformats.org/spreadsheetml/2006/main" count="209" uniqueCount="64">
  <si>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</si>
  <si>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</si>
  <si>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</si>
  <si>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</si>
  <si>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</si>
  <si>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1 (2022-2023)</t>
  </si>
  <si>
    <t>Academic</t>
  </si>
  <si>
    <t xml:space="preserve">Administrative </t>
  </si>
  <si>
    <t>Postage</t>
  </si>
  <si>
    <t>Advertisement</t>
  </si>
  <si>
    <t>Affiliation fee</t>
  </si>
  <si>
    <t>Alumni Meet</t>
  </si>
  <si>
    <t>BCUD expenses</t>
  </si>
  <si>
    <t>Personality development</t>
  </si>
  <si>
    <t>Convene and travelling</t>
  </si>
  <si>
    <t>Skill development workshop</t>
  </si>
  <si>
    <t>E journal subscription</t>
  </si>
  <si>
    <t>Examination expense</t>
  </si>
  <si>
    <t>Gathering and sports</t>
  </si>
  <si>
    <t>Industrial tour</t>
  </si>
  <si>
    <t>Insurance</t>
  </si>
  <si>
    <t>Newspaper</t>
  </si>
  <si>
    <t>Seminar and workshop</t>
  </si>
  <si>
    <t>Software &amp; maintenance</t>
  </si>
  <si>
    <t>NBA expenses</t>
  </si>
  <si>
    <t>Chemical and glassware</t>
  </si>
  <si>
    <t>Training and travel</t>
  </si>
  <si>
    <t>Instrument and equipment</t>
  </si>
  <si>
    <t>Computer Related</t>
  </si>
  <si>
    <t>Books and perodicals</t>
  </si>
  <si>
    <t>CPCSEA Expense</t>
  </si>
  <si>
    <t>Guest Lecture Expense</t>
  </si>
  <si>
    <t>Processing Fee</t>
  </si>
  <si>
    <t>FRA Fee</t>
  </si>
  <si>
    <t>Internet Telephone Bill Exp</t>
  </si>
  <si>
    <t>Prorata Fee</t>
  </si>
  <si>
    <t>Physical</t>
  </si>
  <si>
    <t>Telephone</t>
  </si>
  <si>
    <t xml:space="preserve">Printing </t>
  </si>
  <si>
    <t>stationary</t>
  </si>
  <si>
    <t>Xerox</t>
  </si>
  <si>
    <t>Audit Fee</t>
  </si>
  <si>
    <t>DG Set (Diesel generator )</t>
  </si>
  <si>
    <t>Electricity charges</t>
  </si>
  <si>
    <t>Water charges</t>
  </si>
  <si>
    <t xml:space="preserve">Transport </t>
  </si>
  <si>
    <t xml:space="preserve">Repair maintenance and spare </t>
  </si>
  <si>
    <t>Solar System</t>
  </si>
  <si>
    <t>Quarter Charges</t>
  </si>
  <si>
    <t>Board &amp; frame</t>
  </si>
  <si>
    <t>Architecure Fee</t>
  </si>
  <si>
    <t>Year 2 (2021-22)</t>
  </si>
  <si>
    <t>Internet leaseline exp</t>
  </si>
  <si>
    <t>Year 3 (2020-2021)</t>
  </si>
  <si>
    <t>Medicinal plant garden</t>
  </si>
  <si>
    <t>Pharma Week expense</t>
  </si>
  <si>
    <t>Machinery</t>
  </si>
  <si>
    <t>Library books</t>
  </si>
  <si>
    <t>Identity card</t>
  </si>
  <si>
    <t>Year 4 (2019-2020)</t>
  </si>
  <si>
    <t>Water cooler</t>
  </si>
  <si>
    <t>AC</t>
  </si>
  <si>
    <t>Pantry Unit</t>
  </si>
  <si>
    <t>Year 5 (2018-2019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</si>
</sst>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left" vertical="top" wrapText="1"/>
    </xf>
    <xf numFmtId="43" fontId="2" fillId="0" borderId="3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/>
    </xf>
    <xf numFmtId="43" fontId="2" fillId="0" borderId="3" xfId="1" applyFont="1" applyBorder="1" applyAlignment="1">
      <alignment horizontal="right" vertical="center"/>
    </xf>
    <xf numFmtId="0" fontId="2" fillId="0" borderId="3" xfId="0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center"/>
    </xf>
    <xf numFmtId="43" fontId="2" fillId="0" borderId="3" xfId="1" applyFont="1" applyBorder="1" applyAlignment="1">
      <alignment vertical="top" wrapText="1"/>
    </xf>
    <xf numFmtId="0" fontId="2" fillId="0" borderId="4" xfId="0" applyFont="1" applyBorder="1" applyAlignment="1">
      <alignment horizontal="left" vertical="center"/>
    </xf>
    <xf numFmtId="43" fontId="2" fillId="0" borderId="4" xfId="1" applyFont="1" applyBorder="1" applyAlignment="1">
      <alignment horizontal="right" vertical="center"/>
    </xf>
    <xf numFmtId="43" fontId="2" fillId="0" borderId="5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43" fontId="2" fillId="2" borderId="0" xfId="0" applyNumberFormat="1" applyFont="1" applyFill="1"/>
    <xf numFmtId="0" fontId="2" fillId="2" borderId="0" xfId="0" applyFont="1" applyFill="1"/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I192"/>
  <sheetViews>
    <sheetView tabSelected="1" topLeftCell="A184" zoomScale="130" zoomScaleNormal="130" workbookViewId="0">
      <selection activeCell="D191" sqref="D191"/>
    </sheetView>
  </sheetViews>
  <sheetFormatPr defaultColWidth="36.28515625" defaultRowHeight="15.75" x14ac:dyDescent="0.25"/>
  <cols>
    <col min="1" max="1" width="24" style="2" customWidth="1"/>
    <col min="2" max="2" width="27.5703125" style="2" customWidth="1"/>
    <col min="3" max="3" width="37.140625" style="2" customWidth="1"/>
    <col min="4" max="4" width="17.42578125" style="2" customWidth="1"/>
    <col min="5" max="5" width="17.140625" style="2" customWidth="1"/>
    <col min="6" max="6" width="16.85546875" style="2" customWidth="1"/>
    <col min="7" max="7" width="16.7109375" style="2" customWidth="1"/>
    <col min="8" max="8" width="16.42578125" style="2" customWidth="1"/>
    <col min="9" max="9" width="19" style="2" customWidth="1"/>
    <col min="10" max="16384" width="36.28515625" style="2"/>
  </cols>
  <sheetData>
    <row r="1" spans="1:9" ht="35.25" customHeight="1" x14ac:dyDescent="0.25">
      <c r="A1" s="30" t="s">
        <v>0</v>
      </c>
      <c r="B1" s="30"/>
      <c r="C1" s="30"/>
      <c r="D1" s="30"/>
      <c r="E1" s="1"/>
      <c r="F1" s="1"/>
      <c r="G1" s="1"/>
      <c r="H1" s="1"/>
      <c r="I1" s="1"/>
    </row>
    <row r="2" spans="1:9" ht="15.75" customHeight="1" x14ac:dyDescent="0.25">
      <c r="A2" s="29" t="s">
        <v>5</v>
      </c>
      <c r="B2" s="29"/>
      <c r="C2" s="29"/>
      <c r="D2" s="29"/>
      <c r="E2" s="3"/>
      <c r="F2" s="3"/>
      <c r="G2" s="3"/>
      <c r="H2" s="3"/>
      <c r="I2" s="3"/>
    </row>
    <row r="3" spans="1:9" ht="63" customHeight="1" x14ac:dyDescent="0.25">
      <c r="A3" s="4" t="s">
        <v>1</v>
      </c>
      <c r="B3" s="4" t="s">
        <v>2</v>
      </c>
      <c r="C3" s="4" t="s">
        <v>3</v>
      </c>
    </row>
    <row r="4" spans="1:9" x14ac:dyDescent="0.25">
      <c r="A4" s="5" t="s">
        <v>6</v>
      </c>
      <c r="B4" s="6" t="s">
        <v>7</v>
      </c>
      <c r="C4" s="7">
        <f>2.26774</f>
        <v>2.2677399999999999</v>
      </c>
    </row>
    <row r="5" spans="1:9" x14ac:dyDescent="0.25">
      <c r="A5" s="5"/>
      <c r="B5" s="6" t="s">
        <v>8</v>
      </c>
      <c r="C5" s="7">
        <f>0.01941</f>
        <v>1.941E-2</v>
      </c>
    </row>
    <row r="6" spans="1:9" x14ac:dyDescent="0.25">
      <c r="A6" s="5"/>
      <c r="B6" s="6" t="s">
        <v>9</v>
      </c>
      <c r="C6" s="7">
        <f>0.34943</f>
        <v>0.34943000000000002</v>
      </c>
    </row>
    <row r="7" spans="1:9" x14ac:dyDescent="0.25">
      <c r="A7" s="5"/>
      <c r="B7" s="6" t="s">
        <v>10</v>
      </c>
      <c r="C7" s="7">
        <f>2.79+3.666</f>
        <v>6.4559999999999995</v>
      </c>
    </row>
    <row r="8" spans="1:9" x14ac:dyDescent="0.25">
      <c r="A8" s="5"/>
      <c r="B8" s="6" t="s">
        <v>14</v>
      </c>
      <c r="C8" s="7">
        <f>1.15146+0.022</f>
        <v>1.1734599999999999</v>
      </c>
    </row>
    <row r="9" spans="1:9" x14ac:dyDescent="0.25">
      <c r="A9" s="5"/>
      <c r="B9" s="6" t="s">
        <v>18</v>
      </c>
      <c r="C9" s="7">
        <f>1.44156+0.56185</f>
        <v>2.0034099999999997</v>
      </c>
    </row>
    <row r="10" spans="1:9" x14ac:dyDescent="0.25">
      <c r="A10" s="5"/>
      <c r="B10" s="6" t="s">
        <v>19</v>
      </c>
      <c r="C10" s="7">
        <v>0.21</v>
      </c>
    </row>
    <row r="11" spans="1:9" x14ac:dyDescent="0.25">
      <c r="A11" s="5"/>
      <c r="B11" s="6" t="s">
        <v>20</v>
      </c>
      <c r="C11" s="7">
        <f>0.08513+0.06578</f>
        <v>0.15090999999999999</v>
      </c>
    </row>
    <row r="12" spans="1:9" x14ac:dyDescent="0.25">
      <c r="A12" s="5"/>
      <c r="B12" s="6" t="s">
        <v>21</v>
      </c>
      <c r="C12" s="7">
        <f>0.19775</f>
        <v>0.19775000000000001</v>
      </c>
    </row>
    <row r="13" spans="1:9" x14ac:dyDescent="0.25">
      <c r="A13" s="5"/>
      <c r="B13" s="6" t="s">
        <v>22</v>
      </c>
      <c r="C13" s="7">
        <f>0.2068+0.4032</f>
        <v>0.61</v>
      </c>
    </row>
    <row r="14" spans="1:9" x14ac:dyDescent="0.25">
      <c r="A14" s="5"/>
      <c r="B14" s="6" t="s">
        <v>23</v>
      </c>
      <c r="C14" s="7">
        <f>1.2272</f>
        <v>1.2272000000000001</v>
      </c>
    </row>
    <row r="15" spans="1:9" x14ac:dyDescent="0.25">
      <c r="A15" s="5"/>
      <c r="B15" s="6" t="s">
        <v>24</v>
      </c>
      <c r="C15" s="7">
        <v>0.18883</v>
      </c>
    </row>
    <row r="16" spans="1:9" x14ac:dyDescent="0.25">
      <c r="A16" s="5"/>
      <c r="B16" s="6" t="s">
        <v>25</v>
      </c>
      <c r="C16" s="7">
        <f>6.01171</f>
        <v>6.0117099999999999</v>
      </c>
    </row>
    <row r="17" spans="1:4" x14ac:dyDescent="0.25">
      <c r="A17" s="5"/>
      <c r="B17" s="6" t="s">
        <v>26</v>
      </c>
      <c r="C17" s="7">
        <f>0.405</f>
        <v>0.40500000000000003</v>
      </c>
    </row>
    <row r="18" spans="1:4" x14ac:dyDescent="0.25">
      <c r="A18" s="5"/>
      <c r="B18" s="6" t="s">
        <v>28</v>
      </c>
      <c r="C18" s="7">
        <f>0.57542+0.53+1.285+0.01416</f>
        <v>2.4045799999999997</v>
      </c>
    </row>
    <row r="19" spans="1:4" x14ac:dyDescent="0.25">
      <c r="A19" s="5"/>
      <c r="B19" s="8" t="s">
        <v>29</v>
      </c>
      <c r="C19" s="7">
        <v>0.09</v>
      </c>
    </row>
    <row r="20" spans="1:4" x14ac:dyDescent="0.25">
      <c r="A20" s="5"/>
      <c r="B20" s="8" t="s">
        <v>30</v>
      </c>
      <c r="C20" s="7">
        <v>0.41549999999999998</v>
      </c>
    </row>
    <row r="21" spans="1:4" x14ac:dyDescent="0.25">
      <c r="A21" s="5"/>
      <c r="B21" s="8" t="s">
        <v>31</v>
      </c>
      <c r="C21" s="7">
        <v>0.11</v>
      </c>
    </row>
    <row r="22" spans="1:4" x14ac:dyDescent="0.25">
      <c r="A22" s="5"/>
      <c r="B22" s="8" t="s">
        <v>32</v>
      </c>
      <c r="C22" s="7">
        <f>0.61+0.2</f>
        <v>0.81</v>
      </c>
    </row>
    <row r="23" spans="1:4" x14ac:dyDescent="0.25">
      <c r="A23" s="5"/>
      <c r="B23" s="8" t="s">
        <v>33</v>
      </c>
      <c r="C23" s="7">
        <f>0.18104+0.15</f>
        <v>0.33104</v>
      </c>
    </row>
    <row r="24" spans="1:4" x14ac:dyDescent="0.25">
      <c r="A24" s="5"/>
      <c r="B24" s="8" t="s">
        <v>34</v>
      </c>
      <c r="C24" s="7">
        <v>0.75488</v>
      </c>
    </row>
    <row r="25" spans="1:4" x14ac:dyDescent="0.25">
      <c r="A25" s="5"/>
      <c r="B25" s="6" t="s">
        <v>35</v>
      </c>
      <c r="C25" s="7">
        <f>0.99014+0.22758</f>
        <v>1.2177199999999999</v>
      </c>
      <c r="D25" s="27">
        <f>SUM(C4:C25)</f>
        <v>27.40457</v>
      </c>
    </row>
    <row r="26" spans="1:4" x14ac:dyDescent="0.25">
      <c r="A26" s="5" t="s">
        <v>36</v>
      </c>
      <c r="B26" s="6" t="s">
        <v>37</v>
      </c>
      <c r="C26" s="7">
        <f>0.03128</f>
        <v>3.1280000000000002E-2</v>
      </c>
    </row>
    <row r="27" spans="1:4" x14ac:dyDescent="0.25">
      <c r="A27" s="5"/>
      <c r="B27" s="6" t="s">
        <v>38</v>
      </c>
      <c r="C27" s="9">
        <f>1.92791</f>
        <v>1.92791</v>
      </c>
    </row>
    <row r="28" spans="1:4" x14ac:dyDescent="0.25">
      <c r="A28" s="5"/>
      <c r="B28" s="6" t="s">
        <v>39</v>
      </c>
      <c r="C28" s="9">
        <f>0.75481</f>
        <v>0.75480999999999998</v>
      </c>
    </row>
    <row r="29" spans="1:4" x14ac:dyDescent="0.25">
      <c r="A29" s="5"/>
      <c r="B29" s="6" t="s">
        <v>41</v>
      </c>
      <c r="C29" s="7">
        <f>0.42+0.025</f>
        <v>0.44500000000000001</v>
      </c>
    </row>
    <row r="30" spans="1:4" x14ac:dyDescent="0.25">
      <c r="A30" s="5"/>
      <c r="B30" s="6" t="s">
        <v>43</v>
      </c>
      <c r="C30" s="7">
        <f>12.78645+0.45367</f>
        <v>13.240120000000001</v>
      </c>
    </row>
    <row r="31" spans="1:4" x14ac:dyDescent="0.25">
      <c r="A31" s="5"/>
      <c r="B31" s="6" t="s">
        <v>44</v>
      </c>
      <c r="C31" s="7">
        <f>0.48+0.1</f>
        <v>0.57999999999999996</v>
      </c>
    </row>
    <row r="32" spans="1:4" x14ac:dyDescent="0.25">
      <c r="A32" s="5"/>
      <c r="B32" s="6" t="s">
        <v>45</v>
      </c>
      <c r="C32" s="7">
        <f>0.0065</f>
        <v>6.4999999999999997E-3</v>
      </c>
    </row>
    <row r="33" spans="1:4" x14ac:dyDescent="0.25">
      <c r="A33" s="5"/>
      <c r="B33" s="6" t="s">
        <v>46</v>
      </c>
      <c r="C33" s="7">
        <f>26.54582+1.99302</f>
        <v>28.53884</v>
      </c>
    </row>
    <row r="34" spans="1:4" ht="15.75" customHeight="1" x14ac:dyDescent="0.25">
      <c r="A34" s="5"/>
      <c r="B34" s="8" t="s">
        <v>48</v>
      </c>
      <c r="C34" s="9">
        <v>0.57499999999999996</v>
      </c>
    </row>
    <row r="35" spans="1:4" x14ac:dyDescent="0.25">
      <c r="A35" s="10"/>
      <c r="B35" s="6" t="s">
        <v>49</v>
      </c>
      <c r="C35" s="7">
        <f>0.034</f>
        <v>3.4000000000000002E-2</v>
      </c>
    </row>
    <row r="36" spans="1:4" x14ac:dyDescent="0.25">
      <c r="A36" s="10"/>
      <c r="B36" s="6" t="s">
        <v>50</v>
      </c>
      <c r="C36" s="7">
        <f>0.04755</f>
        <v>4.7550000000000002E-2</v>
      </c>
      <c r="D36" s="27">
        <f>SUM(C26:C36)</f>
        <v>46.181010000000001</v>
      </c>
    </row>
    <row r="37" spans="1:4" x14ac:dyDescent="0.25">
      <c r="A37" s="31" t="s">
        <v>4</v>
      </c>
      <c r="B37" s="31"/>
      <c r="C37" s="11">
        <f>SUM(C4:C36)</f>
        <v>73.585580000000022</v>
      </c>
    </row>
    <row r="38" spans="1:4" x14ac:dyDescent="0.25">
      <c r="A38" s="29" t="s">
        <v>51</v>
      </c>
      <c r="B38" s="29"/>
      <c r="C38" s="29"/>
      <c r="D38" s="29"/>
    </row>
    <row r="39" spans="1:4" ht="63" x14ac:dyDescent="0.25">
      <c r="A39" s="4" t="s">
        <v>1</v>
      </c>
      <c r="B39" s="4" t="s">
        <v>2</v>
      </c>
      <c r="C39" s="4" t="s">
        <v>3</v>
      </c>
    </row>
    <row r="40" spans="1:4" x14ac:dyDescent="0.25">
      <c r="A40" s="4" t="s">
        <v>6</v>
      </c>
      <c r="B40" s="6" t="s">
        <v>7</v>
      </c>
      <c r="C40" s="12">
        <f>0.52062</f>
        <v>0.52061999999999997</v>
      </c>
    </row>
    <row r="41" spans="1:4" x14ac:dyDescent="0.25">
      <c r="A41" s="4"/>
      <c r="B41" s="6" t="s">
        <v>8</v>
      </c>
      <c r="C41" s="12">
        <f>0.01417</f>
        <v>1.417E-2</v>
      </c>
    </row>
    <row r="42" spans="1:4" x14ac:dyDescent="0.25">
      <c r="A42" s="4"/>
      <c r="B42" s="6" t="s">
        <v>9</v>
      </c>
      <c r="C42" s="12">
        <f>0.47473</f>
        <v>0.47472999999999999</v>
      </c>
    </row>
    <row r="43" spans="1:4" x14ac:dyDescent="0.25">
      <c r="A43" s="4"/>
      <c r="B43" s="6" t="s">
        <v>10</v>
      </c>
      <c r="C43" s="12">
        <f>3.418+1.896</f>
        <v>5.3140000000000001</v>
      </c>
    </row>
    <row r="44" spans="1:4" x14ac:dyDescent="0.25">
      <c r="A44" s="4"/>
      <c r="B44" s="6" t="s">
        <v>12</v>
      </c>
      <c r="C44" s="12">
        <v>8.4019999999999997E-2</v>
      </c>
    </row>
    <row r="45" spans="1:4" x14ac:dyDescent="0.25">
      <c r="A45" s="4"/>
      <c r="B45" s="6" t="s">
        <v>14</v>
      </c>
      <c r="C45" s="12">
        <f>0.1502</f>
        <v>0.1502</v>
      </c>
    </row>
    <row r="46" spans="1:4" x14ac:dyDescent="0.25">
      <c r="A46" s="4"/>
      <c r="B46" s="6" t="s">
        <v>18</v>
      </c>
      <c r="C46" s="12">
        <f>0.001</f>
        <v>1E-3</v>
      </c>
    </row>
    <row r="47" spans="1:4" x14ac:dyDescent="0.25">
      <c r="A47" s="4"/>
      <c r="B47" s="6" t="s">
        <v>20</v>
      </c>
      <c r="C47" s="12">
        <f>0.08513+0.06578</f>
        <v>0.15090999999999999</v>
      </c>
    </row>
    <row r="48" spans="1:4" x14ac:dyDescent="0.25">
      <c r="A48" s="4"/>
      <c r="B48" s="6" t="s">
        <v>21</v>
      </c>
      <c r="C48" s="12">
        <f>0.18647</f>
        <v>0.18647</v>
      </c>
    </row>
    <row r="49" spans="1:4" x14ac:dyDescent="0.25">
      <c r="A49" s="4"/>
      <c r="B49" s="6" t="s">
        <v>23</v>
      </c>
      <c r="C49" s="12">
        <v>1.1829499999999999</v>
      </c>
    </row>
    <row r="50" spans="1:4" x14ac:dyDescent="0.25">
      <c r="A50" s="4"/>
      <c r="B50" s="6" t="s">
        <v>24</v>
      </c>
      <c r="C50" s="12">
        <v>1.18</v>
      </c>
    </row>
    <row r="51" spans="1:4" x14ac:dyDescent="0.25">
      <c r="A51" s="4"/>
      <c r="B51" s="6" t="s">
        <v>25</v>
      </c>
      <c r="C51" s="12">
        <v>6.5006199999999996</v>
      </c>
    </row>
    <row r="52" spans="1:4" x14ac:dyDescent="0.25">
      <c r="A52" s="4"/>
      <c r="B52" s="6" t="s">
        <v>26</v>
      </c>
      <c r="C52" s="12">
        <v>0.15</v>
      </c>
    </row>
    <row r="53" spans="1:4" x14ac:dyDescent="0.25">
      <c r="A53" s="4"/>
      <c r="B53" s="6" t="s">
        <v>22</v>
      </c>
      <c r="C53" s="12">
        <v>0.153</v>
      </c>
    </row>
    <row r="54" spans="1:4" x14ac:dyDescent="0.25">
      <c r="A54" s="4"/>
      <c r="B54" s="6" t="s">
        <v>28</v>
      </c>
      <c r="C54" s="12">
        <f>0.5+1.18295+1.2285</f>
        <v>2.9114499999999999</v>
      </c>
    </row>
    <row r="55" spans="1:4" x14ac:dyDescent="0.25">
      <c r="A55" s="4"/>
      <c r="B55" s="8" t="s">
        <v>30</v>
      </c>
      <c r="C55" s="12">
        <v>0.59758</v>
      </c>
    </row>
    <row r="56" spans="1:4" x14ac:dyDescent="0.25">
      <c r="A56" s="4"/>
      <c r="B56" s="8" t="s">
        <v>31</v>
      </c>
      <c r="C56" s="12">
        <v>0.03</v>
      </c>
    </row>
    <row r="57" spans="1:4" x14ac:dyDescent="0.25">
      <c r="A57" s="4"/>
      <c r="B57" s="8" t="s">
        <v>32</v>
      </c>
      <c r="C57" s="12">
        <v>0.57499999999999996</v>
      </c>
    </row>
    <row r="58" spans="1:4" x14ac:dyDescent="0.25">
      <c r="A58" s="4"/>
      <c r="B58" s="8" t="s">
        <v>34</v>
      </c>
      <c r="C58" s="12">
        <v>0.74478999999999995</v>
      </c>
    </row>
    <row r="59" spans="1:4" x14ac:dyDescent="0.25">
      <c r="A59" s="4"/>
      <c r="B59" s="6" t="s">
        <v>35</v>
      </c>
      <c r="C59" s="12">
        <f>0.48846+0.12912</f>
        <v>0.61758000000000002</v>
      </c>
      <c r="D59" s="28">
        <f>SUM(C40:C59)</f>
        <v>21.539089999999998</v>
      </c>
    </row>
    <row r="60" spans="1:4" x14ac:dyDescent="0.25">
      <c r="A60" s="4" t="s">
        <v>36</v>
      </c>
      <c r="B60" s="6" t="s">
        <v>37</v>
      </c>
      <c r="C60" s="12">
        <v>2.8420000000000001E-2</v>
      </c>
    </row>
    <row r="61" spans="1:4" x14ac:dyDescent="0.25">
      <c r="A61" s="4"/>
      <c r="B61" s="6" t="s">
        <v>38</v>
      </c>
      <c r="C61" s="13">
        <f>0.1021</f>
        <v>0.1021</v>
      </c>
    </row>
    <row r="62" spans="1:4" x14ac:dyDescent="0.25">
      <c r="A62" s="4"/>
      <c r="B62" s="6" t="s">
        <v>39</v>
      </c>
      <c r="C62" s="13">
        <f>0.20444+0.0035</f>
        <v>0.20794000000000001</v>
      </c>
    </row>
    <row r="63" spans="1:4" x14ac:dyDescent="0.25">
      <c r="A63" s="4"/>
      <c r="B63" s="6" t="s">
        <v>41</v>
      </c>
      <c r="C63" s="12">
        <f>0.15+0.1</f>
        <v>0.25</v>
      </c>
    </row>
    <row r="64" spans="1:4" x14ac:dyDescent="0.25">
      <c r="A64" s="4"/>
      <c r="B64" s="6" t="s">
        <v>43</v>
      </c>
      <c r="C64" s="12">
        <f>17.98814+0.36869</f>
        <v>18.356830000000002</v>
      </c>
    </row>
    <row r="65" spans="1:4" x14ac:dyDescent="0.25">
      <c r="A65" s="4"/>
      <c r="B65" s="6" t="s">
        <v>44</v>
      </c>
      <c r="C65" s="12">
        <f>0.48+0.025</f>
        <v>0.505</v>
      </c>
    </row>
    <row r="66" spans="1:4" x14ac:dyDescent="0.25">
      <c r="A66" s="4"/>
      <c r="B66" s="6" t="s">
        <v>45</v>
      </c>
      <c r="C66" s="12">
        <v>2.5090000000000001E-2</v>
      </c>
    </row>
    <row r="67" spans="1:4" x14ac:dyDescent="0.25">
      <c r="A67" s="5"/>
      <c r="B67" s="6" t="s">
        <v>46</v>
      </c>
      <c r="C67" s="12">
        <f>8.6399+0.0107</f>
        <v>8.6506000000000007</v>
      </c>
    </row>
    <row r="68" spans="1:4" x14ac:dyDescent="0.25">
      <c r="A68" s="10"/>
      <c r="B68" s="8" t="s">
        <v>48</v>
      </c>
      <c r="C68" s="13">
        <v>0.6</v>
      </c>
    </row>
    <row r="69" spans="1:4" x14ac:dyDescent="0.25">
      <c r="A69" s="10"/>
      <c r="B69" s="6" t="s">
        <v>49</v>
      </c>
      <c r="C69" s="12">
        <f>0.02801</f>
        <v>2.801E-2</v>
      </c>
    </row>
    <row r="70" spans="1:4" x14ac:dyDescent="0.25">
      <c r="A70" s="10"/>
      <c r="B70" s="6" t="s">
        <v>50</v>
      </c>
      <c r="C70" s="12">
        <f>0.43244</f>
        <v>0.43243999999999999</v>
      </c>
      <c r="D70" s="28">
        <f>SUM(C60:C70)</f>
        <v>29.186430000000001</v>
      </c>
    </row>
    <row r="71" spans="1:4" x14ac:dyDescent="0.25">
      <c r="A71" s="31" t="s">
        <v>4</v>
      </c>
      <c r="B71" s="31"/>
      <c r="C71" s="10">
        <f>SUM(C40:C70)</f>
        <v>50.725520000000003</v>
      </c>
    </row>
    <row r="73" spans="1:4" x14ac:dyDescent="0.25">
      <c r="A73" s="29" t="s">
        <v>53</v>
      </c>
      <c r="B73" s="29"/>
      <c r="C73" s="29"/>
      <c r="D73" s="29"/>
    </row>
    <row r="74" spans="1:4" ht="63" x14ac:dyDescent="0.25">
      <c r="A74" s="4" t="s">
        <v>1</v>
      </c>
      <c r="B74" s="4" t="s">
        <v>2</v>
      </c>
      <c r="C74" s="4" t="s">
        <v>3</v>
      </c>
    </row>
    <row r="75" spans="1:4" x14ac:dyDescent="0.25">
      <c r="A75" s="4" t="s">
        <v>6</v>
      </c>
      <c r="B75" s="6" t="s">
        <v>7</v>
      </c>
      <c r="C75" s="14">
        <f>1.33786+0.001</f>
        <v>1.3388599999999999</v>
      </c>
    </row>
    <row r="76" spans="1:4" x14ac:dyDescent="0.25">
      <c r="A76" s="4"/>
      <c r="B76" s="6" t="s">
        <v>8</v>
      </c>
      <c r="C76" s="14">
        <f>0.02618</f>
        <v>2.6179999999999998E-2</v>
      </c>
    </row>
    <row r="77" spans="1:4" x14ac:dyDescent="0.25">
      <c r="A77" s="4"/>
      <c r="B77" s="6" t="s">
        <v>9</v>
      </c>
      <c r="C77" s="14">
        <f>0.29248</f>
        <v>0.29248000000000002</v>
      </c>
    </row>
    <row r="78" spans="1:4" x14ac:dyDescent="0.25">
      <c r="A78" s="4"/>
      <c r="B78" s="6" t="s">
        <v>10</v>
      </c>
      <c r="C78" s="14">
        <f>1.239+3</f>
        <v>4.2389999999999999</v>
      </c>
    </row>
    <row r="79" spans="1:4" x14ac:dyDescent="0.25">
      <c r="A79" s="4"/>
      <c r="B79" s="6" t="s">
        <v>14</v>
      </c>
      <c r="C79" s="14">
        <f>0.09895</f>
        <v>9.8949999999999996E-2</v>
      </c>
    </row>
    <row r="80" spans="1:4" x14ac:dyDescent="0.25">
      <c r="A80" s="4"/>
      <c r="B80" s="6" t="s">
        <v>20</v>
      </c>
      <c r="C80" s="14">
        <f>0.07531+0.05825</f>
        <v>0.13356000000000001</v>
      </c>
    </row>
    <row r="81" spans="1:4" x14ac:dyDescent="0.25">
      <c r="A81" s="4"/>
      <c r="B81" s="6" t="s">
        <v>21</v>
      </c>
      <c r="C81" s="14">
        <f>0.15992</f>
        <v>0.15992000000000001</v>
      </c>
    </row>
    <row r="82" spans="1:4" x14ac:dyDescent="0.25">
      <c r="A82" s="4"/>
      <c r="B82" s="6" t="s">
        <v>23</v>
      </c>
      <c r="C82" s="14">
        <v>3.0261100000000001</v>
      </c>
    </row>
    <row r="83" spans="1:4" x14ac:dyDescent="0.25">
      <c r="A83" s="4"/>
      <c r="B83" s="6" t="s">
        <v>25</v>
      </c>
      <c r="C83" s="14">
        <f>0.64542</f>
        <v>0.64541999999999999</v>
      </c>
    </row>
    <row r="84" spans="1:4" x14ac:dyDescent="0.25">
      <c r="A84" s="4"/>
      <c r="B84" s="6" t="s">
        <v>22</v>
      </c>
      <c r="C84" s="14">
        <v>0.06</v>
      </c>
    </row>
    <row r="85" spans="1:4" x14ac:dyDescent="0.25">
      <c r="A85" s="4"/>
      <c r="B85" s="6" t="s">
        <v>28</v>
      </c>
      <c r="C85" s="14">
        <f>0.24701+3.02611</f>
        <v>3.27312</v>
      </c>
    </row>
    <row r="86" spans="1:4" x14ac:dyDescent="0.25">
      <c r="A86" s="4"/>
      <c r="B86" s="6" t="s">
        <v>54</v>
      </c>
      <c r="C86" s="14">
        <v>1.15E-2</v>
      </c>
    </row>
    <row r="87" spans="1:4" x14ac:dyDescent="0.25">
      <c r="A87" s="4"/>
      <c r="B87" s="8" t="s">
        <v>30</v>
      </c>
      <c r="C87" s="14">
        <v>0.26</v>
      </c>
    </row>
    <row r="88" spans="1:4" x14ac:dyDescent="0.25">
      <c r="A88" s="4"/>
      <c r="B88" s="8" t="s">
        <v>34</v>
      </c>
      <c r="C88" s="14">
        <v>0.73507999999999996</v>
      </c>
      <c r="D88" s="27">
        <f>SUM(C75:C88)</f>
        <v>14.300179999999999</v>
      </c>
    </row>
    <row r="89" spans="1:4" x14ac:dyDescent="0.25">
      <c r="A89" s="4" t="s">
        <v>36</v>
      </c>
      <c r="B89" s="6" t="s">
        <v>37</v>
      </c>
      <c r="C89" s="14">
        <v>2.7879999999999999E-2</v>
      </c>
    </row>
    <row r="90" spans="1:4" x14ac:dyDescent="0.25">
      <c r="A90" s="4"/>
      <c r="B90" s="6" t="s">
        <v>38</v>
      </c>
      <c r="C90" s="9">
        <f>0.22942</f>
        <v>0.22942000000000001</v>
      </c>
    </row>
    <row r="91" spans="1:4" x14ac:dyDescent="0.25">
      <c r="A91" s="4"/>
      <c r="B91" s="6" t="s">
        <v>39</v>
      </c>
      <c r="C91" s="9">
        <f>0.05198</f>
        <v>5.1979999999999998E-2</v>
      </c>
    </row>
    <row r="92" spans="1:4" x14ac:dyDescent="0.25">
      <c r="A92" s="4"/>
      <c r="B92" s="6" t="s">
        <v>41</v>
      </c>
      <c r="C92" s="14">
        <f>0.15+0.025</f>
        <v>0.17499999999999999</v>
      </c>
    </row>
    <row r="93" spans="1:4" x14ac:dyDescent="0.25">
      <c r="A93" s="4"/>
      <c r="B93" s="6" t="s">
        <v>43</v>
      </c>
      <c r="C93" s="14">
        <f>14.76681+0.49126</f>
        <v>15.25807</v>
      </c>
    </row>
    <row r="94" spans="1:4" x14ac:dyDescent="0.25">
      <c r="A94" s="5"/>
      <c r="B94" s="6" t="s">
        <v>44</v>
      </c>
      <c r="C94" s="14">
        <f>0.12+0.02</f>
        <v>0.13999999999999999</v>
      </c>
    </row>
    <row r="95" spans="1:4" x14ac:dyDescent="0.25">
      <c r="A95" s="10"/>
      <c r="B95" s="6" t="s">
        <v>45</v>
      </c>
      <c r="C95" s="14">
        <f>0.0123</f>
        <v>1.23E-2</v>
      </c>
    </row>
    <row r="96" spans="1:4" x14ac:dyDescent="0.25">
      <c r="A96" s="10"/>
      <c r="B96" s="6" t="s">
        <v>46</v>
      </c>
      <c r="C96" s="14">
        <f>0.64829+0.0083</f>
        <v>0.65659000000000001</v>
      </c>
    </row>
    <row r="97" spans="1:4" x14ac:dyDescent="0.25">
      <c r="A97" s="10"/>
      <c r="B97" s="8" t="s">
        <v>48</v>
      </c>
      <c r="C97" s="9">
        <v>0.33</v>
      </c>
    </row>
    <row r="98" spans="1:4" x14ac:dyDescent="0.25">
      <c r="A98" s="10"/>
      <c r="B98" s="6" t="s">
        <v>49</v>
      </c>
      <c r="C98" s="7">
        <v>1.3259999999999999E-2</v>
      </c>
      <c r="D98" s="27">
        <f>SUM(C89:C98)</f>
        <v>16.894499999999997</v>
      </c>
    </row>
    <row r="99" spans="1:4" x14ac:dyDescent="0.25">
      <c r="A99" s="31" t="s">
        <v>4</v>
      </c>
      <c r="B99" s="31"/>
      <c r="C99" s="11">
        <f>SUM(C75:C98)</f>
        <v>31.194679999999998</v>
      </c>
    </row>
    <row r="101" spans="1:4" x14ac:dyDescent="0.25">
      <c r="A101" s="29" t="s">
        <v>59</v>
      </c>
      <c r="B101" s="29"/>
      <c r="C101" s="29"/>
      <c r="D101" s="29"/>
    </row>
    <row r="102" spans="1:4" ht="63" x14ac:dyDescent="0.25">
      <c r="A102" s="4" t="s">
        <v>1</v>
      </c>
      <c r="B102" s="4" t="s">
        <v>2</v>
      </c>
      <c r="C102" s="4" t="s">
        <v>3</v>
      </c>
    </row>
    <row r="103" spans="1:4" x14ac:dyDescent="0.25">
      <c r="A103" s="5" t="s">
        <v>6</v>
      </c>
      <c r="B103" s="6" t="s">
        <v>7</v>
      </c>
      <c r="C103" s="7">
        <f>2.0664+0.00608</f>
        <v>2.0724799999999997</v>
      </c>
    </row>
    <row r="104" spans="1:4" x14ac:dyDescent="0.25">
      <c r="A104" s="5"/>
      <c r="B104" s="6" t="s">
        <v>8</v>
      </c>
      <c r="C104" s="7">
        <f>0.0175</f>
        <v>1.7500000000000002E-2</v>
      </c>
    </row>
    <row r="105" spans="1:4" x14ac:dyDescent="0.25">
      <c r="A105" s="5"/>
      <c r="B105" s="6" t="s">
        <v>9</v>
      </c>
      <c r="C105" s="7">
        <f>0.96841</f>
        <v>0.96840999999999999</v>
      </c>
    </row>
    <row r="106" spans="1:4" x14ac:dyDescent="0.25">
      <c r="A106" s="5"/>
      <c r="B106" s="6" t="s">
        <v>10</v>
      </c>
      <c r="C106" s="7">
        <f>0.32+4.221+3</f>
        <v>7.5410000000000004</v>
      </c>
    </row>
    <row r="107" spans="1:4" x14ac:dyDescent="0.25">
      <c r="A107" s="5"/>
      <c r="B107" s="6" t="s">
        <v>11</v>
      </c>
      <c r="C107" s="7">
        <v>0.10176</v>
      </c>
    </row>
    <row r="108" spans="1:4" x14ac:dyDescent="0.25">
      <c r="A108" s="5"/>
      <c r="B108" s="6" t="s">
        <v>12</v>
      </c>
      <c r="C108" s="7">
        <f>0.015</f>
        <v>1.4999999999999999E-2</v>
      </c>
    </row>
    <row r="109" spans="1:4" x14ac:dyDescent="0.25">
      <c r="A109" s="5"/>
      <c r="B109" s="6" t="s">
        <v>14</v>
      </c>
      <c r="C109" s="7">
        <f>0.41834+0.0658</f>
        <v>0.48414000000000001</v>
      </c>
    </row>
    <row r="110" spans="1:4" x14ac:dyDescent="0.25">
      <c r="A110" s="5"/>
      <c r="B110" s="6" t="s">
        <v>15</v>
      </c>
      <c r="C110" s="7">
        <f>0.181</f>
        <v>0.18099999999999999</v>
      </c>
    </row>
    <row r="111" spans="1:4" x14ac:dyDescent="0.25">
      <c r="A111" s="5"/>
      <c r="B111" s="6" t="s">
        <v>17</v>
      </c>
      <c r="C111" s="7">
        <f>0.96892+0.02171</f>
        <v>0.99063000000000001</v>
      </c>
    </row>
    <row r="112" spans="1:4" x14ac:dyDescent="0.25">
      <c r="A112" s="5"/>
      <c r="B112" s="6" t="s">
        <v>18</v>
      </c>
      <c r="C112" s="7">
        <f>0.10319+0.01276+0.32</f>
        <v>0.43595</v>
      </c>
    </row>
    <row r="113" spans="1:3" x14ac:dyDescent="0.25">
      <c r="A113" s="5"/>
      <c r="B113" s="6" t="s">
        <v>20</v>
      </c>
      <c r="C113" s="7">
        <f>0.07553+0.05838</f>
        <v>0.13391</v>
      </c>
    </row>
    <row r="114" spans="1:3" x14ac:dyDescent="0.25">
      <c r="A114" s="5"/>
      <c r="B114" s="6" t="s">
        <v>21</v>
      </c>
      <c r="C114" s="7">
        <f>0.20304</f>
        <v>0.20304</v>
      </c>
    </row>
    <row r="115" spans="1:3" x14ac:dyDescent="0.25">
      <c r="A115" s="5"/>
      <c r="B115" s="6" t="s">
        <v>22</v>
      </c>
      <c r="C115" s="7">
        <v>5.8999999999999997E-2</v>
      </c>
    </row>
    <row r="116" spans="1:3" x14ac:dyDescent="0.25">
      <c r="A116" s="5"/>
      <c r="B116" s="6" t="s">
        <v>23</v>
      </c>
      <c r="C116" s="7">
        <f>1.77944+1.28502</f>
        <v>3.06446</v>
      </c>
    </row>
    <row r="117" spans="1:3" x14ac:dyDescent="0.25">
      <c r="A117" s="5"/>
      <c r="B117" s="6" t="s">
        <v>25</v>
      </c>
      <c r="C117" s="7">
        <f>2.42306+0.007</f>
        <v>2.4300600000000001</v>
      </c>
    </row>
    <row r="118" spans="1:3" x14ac:dyDescent="0.25">
      <c r="A118" s="5"/>
      <c r="B118" s="6" t="s">
        <v>27</v>
      </c>
      <c r="C118" s="7">
        <f>0.08251</f>
        <v>8.251E-2</v>
      </c>
    </row>
    <row r="119" spans="1:3" x14ac:dyDescent="0.25">
      <c r="A119" s="5"/>
      <c r="B119" s="6" t="s">
        <v>22</v>
      </c>
      <c r="C119" s="7">
        <f>0.059+0.90063</f>
        <v>0.95962999999999998</v>
      </c>
    </row>
    <row r="120" spans="1:3" x14ac:dyDescent="0.25">
      <c r="A120" s="5"/>
      <c r="B120" s="6" t="s">
        <v>28</v>
      </c>
      <c r="C120" s="7">
        <f>1.62457</f>
        <v>1.6245700000000001</v>
      </c>
    </row>
    <row r="121" spans="1:3" x14ac:dyDescent="0.25">
      <c r="A121" s="5"/>
      <c r="B121" s="6" t="s">
        <v>54</v>
      </c>
      <c r="C121" s="7">
        <v>2.7900000000000001E-2</v>
      </c>
    </row>
    <row r="122" spans="1:3" ht="15.75" customHeight="1" x14ac:dyDescent="0.25">
      <c r="A122" s="5"/>
      <c r="B122" s="6" t="s">
        <v>55</v>
      </c>
      <c r="C122" s="7">
        <f>0.84922</f>
        <v>0.84921999999999997</v>
      </c>
    </row>
    <row r="123" spans="1:3" x14ac:dyDescent="0.25">
      <c r="A123" s="5"/>
      <c r="B123" s="6" t="s">
        <v>56</v>
      </c>
      <c r="C123" s="7">
        <f>1.67</f>
        <v>1.67</v>
      </c>
    </row>
    <row r="124" spans="1:3" x14ac:dyDescent="0.25">
      <c r="A124" s="5"/>
      <c r="B124" s="6" t="s">
        <v>19</v>
      </c>
      <c r="C124" s="7">
        <v>9.5000000000000001E-2</v>
      </c>
    </row>
    <row r="125" spans="1:3" x14ac:dyDescent="0.25">
      <c r="A125" s="5"/>
      <c r="B125" s="8" t="s">
        <v>29</v>
      </c>
      <c r="C125" s="7">
        <f>0.05773</f>
        <v>5.7729999999999997E-2</v>
      </c>
    </row>
    <row r="126" spans="1:3" x14ac:dyDescent="0.25">
      <c r="A126" s="5"/>
      <c r="B126" s="8" t="s">
        <v>30</v>
      </c>
      <c r="C126" s="7">
        <v>0.215</v>
      </c>
    </row>
    <row r="127" spans="1:3" x14ac:dyDescent="0.25">
      <c r="A127" s="5"/>
      <c r="B127" s="8" t="s">
        <v>31</v>
      </c>
      <c r="C127" s="7">
        <v>0.21693000000000001</v>
      </c>
    </row>
    <row r="128" spans="1:3" x14ac:dyDescent="0.25">
      <c r="A128" s="5"/>
      <c r="B128" s="8" t="s">
        <v>52</v>
      </c>
      <c r="C128" s="7">
        <v>1.2</v>
      </c>
    </row>
    <row r="129" spans="1:4" x14ac:dyDescent="0.25">
      <c r="A129" s="5"/>
      <c r="B129" s="8" t="s">
        <v>34</v>
      </c>
      <c r="C129" s="7">
        <v>0.76814000000000004</v>
      </c>
    </row>
    <row r="130" spans="1:4" x14ac:dyDescent="0.25">
      <c r="A130" s="5"/>
      <c r="B130" s="6" t="s">
        <v>35</v>
      </c>
      <c r="C130" s="7">
        <v>0.93200000000000005</v>
      </c>
      <c r="D130" s="27">
        <f xml:space="preserve"> SUM(C103:C130)</f>
        <v>27.396969999999992</v>
      </c>
    </row>
    <row r="131" spans="1:4" x14ac:dyDescent="0.25">
      <c r="A131" s="5" t="s">
        <v>36</v>
      </c>
      <c r="B131" s="6" t="s">
        <v>37</v>
      </c>
      <c r="C131" s="7">
        <v>2.4119999999999999E-2</v>
      </c>
    </row>
    <row r="132" spans="1:4" x14ac:dyDescent="0.25">
      <c r="A132" s="5"/>
      <c r="B132" s="6" t="s">
        <v>38</v>
      </c>
      <c r="C132" s="9">
        <v>1.3981699999999999</v>
      </c>
    </row>
    <row r="133" spans="1:4" x14ac:dyDescent="0.25">
      <c r="A133" s="5"/>
      <c r="B133" s="6" t="s">
        <v>39</v>
      </c>
      <c r="C133" s="9">
        <v>0.69857999999999998</v>
      </c>
    </row>
    <row r="134" spans="1:4" x14ac:dyDescent="0.25">
      <c r="A134" s="5"/>
      <c r="B134" s="6" t="s">
        <v>40</v>
      </c>
      <c r="C134" s="9">
        <v>0.14219999999999999</v>
      </c>
    </row>
    <row r="135" spans="1:4" x14ac:dyDescent="0.25">
      <c r="A135" s="5"/>
      <c r="B135" s="6" t="s">
        <v>41</v>
      </c>
      <c r="C135" s="7">
        <f>0.17+0.027</f>
        <v>0.19700000000000001</v>
      </c>
    </row>
    <row r="136" spans="1:4" x14ac:dyDescent="0.25">
      <c r="A136" s="5"/>
      <c r="B136" s="6" t="s">
        <v>43</v>
      </c>
      <c r="C136" s="7">
        <f>20.07645+1.52615</f>
        <v>21.602600000000002</v>
      </c>
    </row>
    <row r="137" spans="1:4" x14ac:dyDescent="0.25">
      <c r="A137" s="10"/>
      <c r="B137" s="6" t="s">
        <v>44</v>
      </c>
      <c r="C137" s="7">
        <f>0.6+0.12</f>
        <v>0.72</v>
      </c>
    </row>
    <row r="138" spans="1:4" x14ac:dyDescent="0.25">
      <c r="A138" s="10"/>
      <c r="B138" s="6" t="s">
        <v>45</v>
      </c>
      <c r="C138" s="7">
        <f>0.0614+0.001</f>
        <v>6.2400000000000004E-2</v>
      </c>
    </row>
    <row r="139" spans="1:4" x14ac:dyDescent="0.25">
      <c r="A139" s="10"/>
      <c r="B139" s="6" t="s">
        <v>46</v>
      </c>
      <c r="C139" s="7">
        <f>4.60657+0.0463</f>
        <v>4.6528699999999992</v>
      </c>
    </row>
    <row r="140" spans="1:4" x14ac:dyDescent="0.25">
      <c r="A140" s="10"/>
      <c r="B140" s="8" t="s">
        <v>48</v>
      </c>
      <c r="C140" s="9">
        <v>3.3000000000000002E-2</v>
      </c>
    </row>
    <row r="141" spans="1:4" x14ac:dyDescent="0.25">
      <c r="A141" s="10"/>
      <c r="B141" s="6" t="s">
        <v>49</v>
      </c>
      <c r="C141" s="7">
        <v>1.0155000000000001</v>
      </c>
    </row>
    <row r="142" spans="1:4" x14ac:dyDescent="0.25">
      <c r="A142" s="10"/>
      <c r="B142" s="6" t="s">
        <v>60</v>
      </c>
      <c r="C142" s="7">
        <v>0.33948</v>
      </c>
    </row>
    <row r="143" spans="1:4" x14ac:dyDescent="0.25">
      <c r="A143" s="10"/>
      <c r="B143" s="8" t="s">
        <v>61</v>
      </c>
      <c r="C143" s="9">
        <v>0.27989999999999998</v>
      </c>
    </row>
    <row r="144" spans="1:4" x14ac:dyDescent="0.25">
      <c r="A144" s="10"/>
      <c r="B144" s="15" t="s">
        <v>62</v>
      </c>
      <c r="C144" s="16">
        <v>0.54869999999999997</v>
      </c>
      <c r="D144" s="27">
        <f>SUM(C131:C144)</f>
        <v>31.714520000000007</v>
      </c>
    </row>
    <row r="145" spans="1:4" x14ac:dyDescent="0.25">
      <c r="A145" s="31" t="s">
        <v>4</v>
      </c>
      <c r="B145" s="31"/>
      <c r="C145" s="11">
        <f>SUM(C103:C144)</f>
        <v>59.111489999999989</v>
      </c>
    </row>
    <row r="147" spans="1:4" x14ac:dyDescent="0.25">
      <c r="A147" s="29" t="s">
        <v>63</v>
      </c>
      <c r="B147" s="29"/>
      <c r="C147" s="29"/>
      <c r="D147" s="29"/>
    </row>
    <row r="148" spans="1:4" ht="63.75" thickBot="1" x14ac:dyDescent="0.3">
      <c r="A148" s="4" t="s">
        <v>1</v>
      </c>
      <c r="B148" s="4" t="s">
        <v>2</v>
      </c>
      <c r="C148" s="4" t="s">
        <v>3</v>
      </c>
    </row>
    <row r="149" spans="1:4" x14ac:dyDescent="0.25">
      <c r="A149" s="5" t="s">
        <v>6</v>
      </c>
      <c r="B149" s="17" t="s">
        <v>7</v>
      </c>
      <c r="C149" s="18">
        <v>2.2621199999999999</v>
      </c>
    </row>
    <row r="150" spans="1:4" x14ac:dyDescent="0.25">
      <c r="A150" s="5"/>
      <c r="B150" s="19" t="s">
        <v>8</v>
      </c>
      <c r="C150" s="20">
        <v>5.3170000000000002E-2</v>
      </c>
    </row>
    <row r="151" spans="1:4" x14ac:dyDescent="0.25">
      <c r="A151" s="5"/>
      <c r="B151" s="19" t="s">
        <v>9</v>
      </c>
      <c r="C151" s="20">
        <v>0.68442999999999998</v>
      </c>
    </row>
    <row r="152" spans="1:4" x14ac:dyDescent="0.25">
      <c r="A152" s="5"/>
      <c r="B152" s="19" t="s">
        <v>10</v>
      </c>
      <c r="C152" s="20">
        <v>2.0215000000000001</v>
      </c>
    </row>
    <row r="153" spans="1:4" x14ac:dyDescent="0.25">
      <c r="A153" s="5"/>
      <c r="B153" s="19" t="s">
        <v>11</v>
      </c>
      <c r="C153" s="20">
        <v>3.2039999999999999E-2</v>
      </c>
    </row>
    <row r="154" spans="1:4" x14ac:dyDescent="0.25">
      <c r="A154" s="5"/>
      <c r="B154" s="19" t="s">
        <v>12</v>
      </c>
      <c r="C154" s="20">
        <v>2.6700000000000002E-2</v>
      </c>
    </row>
    <row r="155" spans="1:4" x14ac:dyDescent="0.25">
      <c r="A155" s="5"/>
      <c r="B155" s="19" t="s">
        <v>13</v>
      </c>
      <c r="C155" s="20">
        <v>1.1299999999999999E-2</v>
      </c>
    </row>
    <row r="156" spans="1:4" x14ac:dyDescent="0.25">
      <c r="A156" s="5"/>
      <c r="B156" s="19" t="s">
        <v>14</v>
      </c>
      <c r="C156" s="20">
        <v>0.52551999999999999</v>
      </c>
    </row>
    <row r="157" spans="1:4" x14ac:dyDescent="0.25">
      <c r="A157" s="5"/>
      <c r="B157" s="19" t="s">
        <v>16</v>
      </c>
      <c r="C157" s="20">
        <v>0.13569999999999999</v>
      </c>
    </row>
    <row r="158" spans="1:4" x14ac:dyDescent="0.25">
      <c r="A158" s="5"/>
      <c r="B158" s="19" t="s">
        <v>17</v>
      </c>
      <c r="C158" s="20">
        <v>0.33527000000000001</v>
      </c>
    </row>
    <row r="159" spans="1:4" x14ac:dyDescent="0.25">
      <c r="A159" s="5"/>
      <c r="B159" s="19" t="s">
        <v>18</v>
      </c>
      <c r="C159" s="20">
        <v>0.80988000000000004</v>
      </c>
    </row>
    <row r="160" spans="1:4" x14ac:dyDescent="0.25">
      <c r="A160" s="5"/>
      <c r="B160" s="19" t="s">
        <v>20</v>
      </c>
      <c r="C160" s="20">
        <v>6.5210000000000004E-2</v>
      </c>
    </row>
    <row r="161" spans="1:3" x14ac:dyDescent="0.25">
      <c r="A161" s="5"/>
      <c r="B161" s="19" t="s">
        <v>21</v>
      </c>
      <c r="C161" s="20">
        <v>0.11731</v>
      </c>
    </row>
    <row r="162" spans="1:3" x14ac:dyDescent="0.25">
      <c r="A162" s="5"/>
      <c r="B162" s="19" t="s">
        <v>22</v>
      </c>
      <c r="C162" s="20">
        <v>0.26652999999999999</v>
      </c>
    </row>
    <row r="163" spans="1:3" x14ac:dyDescent="0.25">
      <c r="A163" s="5"/>
      <c r="B163" s="19" t="s">
        <v>23</v>
      </c>
      <c r="C163" s="20">
        <v>0.74694000000000005</v>
      </c>
    </row>
    <row r="164" spans="1:3" x14ac:dyDescent="0.25">
      <c r="A164" s="5"/>
      <c r="B164" s="19" t="s">
        <v>25</v>
      </c>
      <c r="C164" s="20">
        <v>4.04657</v>
      </c>
    </row>
    <row r="165" spans="1:3" x14ac:dyDescent="0.25">
      <c r="A165" s="5"/>
      <c r="B165" s="19" t="s">
        <v>27</v>
      </c>
      <c r="C165" s="20">
        <v>4.5044399999999998</v>
      </c>
    </row>
    <row r="166" spans="1:3" x14ac:dyDescent="0.25">
      <c r="A166" s="5"/>
      <c r="B166" s="19" t="s">
        <v>22</v>
      </c>
      <c r="C166" s="20">
        <v>0.67501999999999995</v>
      </c>
    </row>
    <row r="167" spans="1:3" x14ac:dyDescent="0.25">
      <c r="A167" s="5"/>
      <c r="B167" s="19" t="s">
        <v>28</v>
      </c>
      <c r="C167" s="20">
        <v>3.09992</v>
      </c>
    </row>
    <row r="168" spans="1:3" x14ac:dyDescent="0.25">
      <c r="A168" s="5"/>
      <c r="B168" s="19" t="s">
        <v>54</v>
      </c>
      <c r="C168" s="20">
        <v>7.0699999999999999E-2</v>
      </c>
    </row>
    <row r="169" spans="1:3" x14ac:dyDescent="0.25">
      <c r="A169" s="5"/>
      <c r="B169" s="19" t="s">
        <v>55</v>
      </c>
      <c r="C169" s="20">
        <v>0.40015000000000001</v>
      </c>
    </row>
    <row r="170" spans="1:3" x14ac:dyDescent="0.25">
      <c r="A170" s="5"/>
      <c r="B170" s="19" t="s">
        <v>56</v>
      </c>
      <c r="C170" s="20">
        <v>2.4900000000000002</v>
      </c>
    </row>
    <row r="171" spans="1:3" x14ac:dyDescent="0.25">
      <c r="A171" s="5"/>
      <c r="B171" s="19" t="s">
        <v>57</v>
      </c>
      <c r="C171" s="20">
        <v>0.19353000000000001</v>
      </c>
    </row>
    <row r="172" spans="1:3" x14ac:dyDescent="0.25">
      <c r="A172" s="5"/>
      <c r="B172" s="19" t="s">
        <v>19</v>
      </c>
      <c r="C172" s="20">
        <v>8.5000000000000006E-2</v>
      </c>
    </row>
    <row r="173" spans="1:3" x14ac:dyDescent="0.25">
      <c r="A173" s="5"/>
      <c r="B173" s="21" t="s">
        <v>29</v>
      </c>
      <c r="C173" s="20">
        <v>0.19353000000000001</v>
      </c>
    </row>
    <row r="174" spans="1:3" x14ac:dyDescent="0.25">
      <c r="A174" s="5"/>
      <c r="B174" s="21" t="s">
        <v>30</v>
      </c>
      <c r="C174" s="20">
        <v>0.08</v>
      </c>
    </row>
    <row r="175" spans="1:3" x14ac:dyDescent="0.25">
      <c r="A175" s="5"/>
      <c r="B175" s="21" t="s">
        <v>31</v>
      </c>
      <c r="C175" s="20">
        <v>0.05</v>
      </c>
    </row>
    <row r="176" spans="1:3" x14ac:dyDescent="0.25">
      <c r="A176" s="5"/>
      <c r="B176" s="21" t="s">
        <v>58</v>
      </c>
      <c r="C176" s="20">
        <v>0.22863</v>
      </c>
    </row>
    <row r="177" spans="1:4" x14ac:dyDescent="0.25">
      <c r="A177" s="5"/>
      <c r="B177" s="21" t="s">
        <v>52</v>
      </c>
      <c r="C177" s="20">
        <v>0.8</v>
      </c>
    </row>
    <row r="178" spans="1:4" x14ac:dyDescent="0.25">
      <c r="A178" s="5"/>
      <c r="B178" s="21" t="s">
        <v>34</v>
      </c>
      <c r="C178" s="20">
        <v>0.32040999999999997</v>
      </c>
    </row>
    <row r="179" spans="1:4" ht="16.5" thickBot="1" x14ac:dyDescent="0.3">
      <c r="A179" s="5"/>
      <c r="B179" s="22" t="s">
        <v>35</v>
      </c>
      <c r="C179" s="23">
        <v>0.28710999999999998</v>
      </c>
      <c r="D179" s="27">
        <f>SUM(C149:C179)</f>
        <v>25.618629999999996</v>
      </c>
    </row>
    <row r="180" spans="1:4" x14ac:dyDescent="0.25">
      <c r="A180" s="5" t="s">
        <v>36</v>
      </c>
      <c r="B180" s="17" t="s">
        <v>37</v>
      </c>
      <c r="C180" s="18">
        <v>5.9400000000000001E-2</v>
      </c>
    </row>
    <row r="181" spans="1:4" x14ac:dyDescent="0.25">
      <c r="A181" s="5"/>
      <c r="B181" s="19" t="s">
        <v>38</v>
      </c>
      <c r="C181" s="24">
        <v>2.4372400000000001</v>
      </c>
    </row>
    <row r="182" spans="1:4" x14ac:dyDescent="0.25">
      <c r="A182" s="5"/>
      <c r="B182" s="19" t="s">
        <v>39</v>
      </c>
      <c r="C182" s="24">
        <v>0.17899000000000001</v>
      </c>
    </row>
    <row r="183" spans="1:4" x14ac:dyDescent="0.25">
      <c r="A183" s="5"/>
      <c r="B183" s="19" t="s">
        <v>40</v>
      </c>
      <c r="C183" s="24">
        <v>0.31890000000000002</v>
      </c>
    </row>
    <row r="184" spans="1:4" x14ac:dyDescent="0.25">
      <c r="A184" s="5"/>
      <c r="B184" s="19" t="s">
        <v>41</v>
      </c>
      <c r="C184" s="20">
        <v>0.21</v>
      </c>
    </row>
    <row r="185" spans="1:4" x14ac:dyDescent="0.25">
      <c r="A185" s="5"/>
      <c r="B185" s="19" t="s">
        <v>42</v>
      </c>
      <c r="C185" s="20">
        <v>0.57099999999999995</v>
      </c>
    </row>
    <row r="186" spans="1:4" x14ac:dyDescent="0.25">
      <c r="A186" s="5"/>
      <c r="B186" s="19" t="s">
        <v>43</v>
      </c>
      <c r="C186" s="20">
        <v>15.82724</v>
      </c>
    </row>
    <row r="187" spans="1:4" x14ac:dyDescent="0.25">
      <c r="A187" s="10"/>
      <c r="B187" s="19" t="s">
        <v>44</v>
      </c>
      <c r="C187" s="20">
        <v>0.6</v>
      </c>
    </row>
    <row r="188" spans="1:4" x14ac:dyDescent="0.25">
      <c r="A188" s="10"/>
      <c r="B188" s="19" t="s">
        <v>45</v>
      </c>
      <c r="C188" s="20">
        <v>0.16009999999999999</v>
      </c>
    </row>
    <row r="189" spans="1:4" ht="31.5" x14ac:dyDescent="0.25">
      <c r="A189" s="10"/>
      <c r="B189" s="19" t="s">
        <v>46</v>
      </c>
      <c r="C189" s="20">
        <v>4.7823500000000001</v>
      </c>
    </row>
    <row r="190" spans="1:4" x14ac:dyDescent="0.25">
      <c r="A190" s="10"/>
      <c r="B190" s="19" t="s">
        <v>47</v>
      </c>
      <c r="C190" s="20">
        <v>6.5</v>
      </c>
    </row>
    <row r="191" spans="1:4" ht="16.5" thickBot="1" x14ac:dyDescent="0.3">
      <c r="A191" s="10"/>
      <c r="B191" s="25" t="s">
        <v>48</v>
      </c>
      <c r="C191" s="26">
        <v>0.33</v>
      </c>
      <c r="D191" s="27">
        <f>SUM(C180:C191)</f>
        <v>31.97522</v>
      </c>
    </row>
    <row r="192" spans="1:4" x14ac:dyDescent="0.25">
      <c r="A192" s="31" t="s">
        <v>4</v>
      </c>
      <c r="B192" s="31"/>
      <c r="C192" s="11">
        <f>SUM(C149:C191)</f>
        <v>57.593849999999996</v>
      </c>
    </row>
  </sheetData>
  <mergeCells count="11">
    <mergeCell ref="A99:B99"/>
    <mergeCell ref="A101:D101"/>
    <mergeCell ref="A145:B145"/>
    <mergeCell ref="A147:D147"/>
    <mergeCell ref="A192:B192"/>
    <mergeCell ref="A73:D73"/>
    <mergeCell ref="A1:D1"/>
    <mergeCell ref="A2:D2"/>
    <mergeCell ref="A37:B37"/>
    <mergeCell ref="A38:D38"/>
    <mergeCell ref="A71:B7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2024-09-21T11:34:38Z</dcterms:modified>
</cp:coreProperties>
</file>